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aa8441a497dce33e/VDF/Ekonomi-Årsmöte/Årsmöte dokument/"/>
    </mc:Choice>
  </mc:AlternateContent>
  <xr:revisionPtr revIDLastSave="122" documentId="8_{CDD5B251-AE71-4A74-82F8-A67DA3AE2FD0}" xr6:coauthVersionLast="47" xr6:coauthVersionMax="47" xr10:uidLastSave="{EA0E90E5-6283-41E0-B5DF-EB94C85E72A9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42" i="1"/>
  <c r="B73" i="1"/>
  <c r="B20" i="1"/>
  <c r="B59" i="1"/>
  <c r="C75" i="1"/>
  <c r="B43" i="1"/>
  <c r="B41" i="1"/>
  <c r="B12" i="1"/>
  <c r="C12" i="1"/>
  <c r="C74" i="1"/>
  <c r="C67" i="1"/>
  <c r="C61" i="1"/>
  <c r="C41" i="1"/>
  <c r="C44" i="1" s="1"/>
  <c r="C38" i="1"/>
  <c r="C46" i="1" s="1"/>
  <c r="C20" i="1"/>
  <c r="C19" i="1"/>
  <c r="C22" i="1" s="1"/>
  <c r="C17" i="1"/>
  <c r="C15" i="1"/>
  <c r="C24" i="1" l="1"/>
  <c r="C26" i="1" s="1"/>
  <c r="B17" i="1" l="1"/>
  <c r="B19" i="1"/>
  <c r="B44" i="1"/>
  <c r="B38" i="1"/>
  <c r="B46" i="1" s="1"/>
  <c r="B15" i="1"/>
  <c r="B61" i="1"/>
  <c r="B67" i="1"/>
  <c r="B74" i="1"/>
  <c r="B75" i="1" l="1"/>
  <c r="B22" i="1"/>
  <c r="B24" i="1" s="1"/>
  <c r="B26" i="1" s="1"/>
</calcChain>
</file>

<file path=xl/sharedStrings.xml><?xml version="1.0" encoding="utf-8"?>
<sst xmlns="http://schemas.openxmlformats.org/spreadsheetml/2006/main" count="75" uniqueCount="53">
  <si>
    <t>Föreningens orgnr:  826000-3119</t>
  </si>
  <si>
    <t>RESULTATRÄKNING</t>
  </si>
  <si>
    <t xml:space="preserve">Medlemsavgifter </t>
  </si>
  <si>
    <t>Erhållna bidrag</t>
  </si>
  <si>
    <t xml:space="preserve">Försäljningsintäkter </t>
  </si>
  <si>
    <t xml:space="preserve">Summa intäkter </t>
  </si>
  <si>
    <t xml:space="preserve">  </t>
  </si>
  <si>
    <t xml:space="preserve">Verksamhetskostnader </t>
  </si>
  <si>
    <t xml:space="preserve">Försäljningskostnader </t>
  </si>
  <si>
    <t>Lokalkostnader</t>
  </si>
  <si>
    <t>Övriga kostnader</t>
  </si>
  <si>
    <t xml:space="preserve">Övriga externa kostnader </t>
  </si>
  <si>
    <t xml:space="preserve">Summa kostnader </t>
  </si>
  <si>
    <t>VERKSAMHETENS ÖVER-/UNDERSKOTT</t>
  </si>
  <si>
    <t>ÅRETS ÖVER-/UNDERSKOTT</t>
  </si>
  <si>
    <t>Återbetalning bidrag (2024)</t>
  </si>
  <si>
    <t>Aktivitetskostnad</t>
  </si>
  <si>
    <t>Hyra bil och milersättning</t>
  </si>
  <si>
    <t>Powered by Mallar.biz</t>
  </si>
  <si>
    <t>BALANSRÄKNING</t>
  </si>
  <si>
    <t>TILLGÅNGAR</t>
  </si>
  <si>
    <t xml:space="preserve">Kundfordringar </t>
  </si>
  <si>
    <t>Övriga fordringar</t>
  </si>
  <si>
    <t>Förutbet. kostnader/Upplupna intäkter</t>
  </si>
  <si>
    <t>SUMMA TILLGÅNGAR</t>
  </si>
  <si>
    <t>EGET KAPITAL OCH SKULDER</t>
  </si>
  <si>
    <t xml:space="preserve">Eget kapital </t>
  </si>
  <si>
    <t xml:space="preserve">Balanserade över-/underskott </t>
  </si>
  <si>
    <t>Årets över-/underskott</t>
  </si>
  <si>
    <t xml:space="preserve">Summa eget kapital </t>
  </si>
  <si>
    <t>Ändamålsbestämda medel</t>
  </si>
  <si>
    <t>Skulder</t>
  </si>
  <si>
    <t>Återbetalning projektbidrag</t>
  </si>
  <si>
    <t>Övriga skulder</t>
  </si>
  <si>
    <t>Summa skulder</t>
  </si>
  <si>
    <t>SUMMA EGET KAPITAL OCH SKULDER</t>
  </si>
  <si>
    <t>UNDERSKRIFTER</t>
  </si>
  <si>
    <t>Jönköping, 2024-02-___</t>
  </si>
  <si>
    <t>Vätterbygdens Dövas och Teckenspråkigas Förening</t>
  </si>
  <si>
    <t>Förenklat årsredovisning 2024</t>
  </si>
  <si>
    <t xml:space="preserve">Förenklat årsbokslut för räkenskapsåret 2024-01-01–2024-12-31  </t>
  </si>
  <si>
    <t>Hyresintäkter (Movadot)</t>
  </si>
  <si>
    <t>Övriga verksamhetsintäkter *</t>
  </si>
  <si>
    <t>TISA projekt - Förenklat årsredovisning 2024</t>
  </si>
  <si>
    <t>Personalkostnader inkl arvode</t>
  </si>
  <si>
    <t>Christin Ingesson</t>
  </si>
  <si>
    <t>Pernilla Lindkvist</t>
  </si>
  <si>
    <t>Kassa och bank (inkl. Tisa)</t>
  </si>
  <si>
    <t>Ordförande</t>
  </si>
  <si>
    <t>Kassör</t>
  </si>
  <si>
    <t>Henrik</t>
  </si>
  <si>
    <t>Ledamot</t>
  </si>
  <si>
    <t>(SEK)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</si>
</sst>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indexed="8"/>
      <name val="Calibri"/>
      <family val="2"/>
    </font>
    <font>
      <sz val="10"/>
      <name val="Arial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22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4" fontId="5" fillId="0" borderId="1" xfId="0" applyNumberFormat="1" applyFont="1" applyBorder="1"/>
    <xf numFmtId="0" fontId="5" fillId="0" borderId="2" xfId="0" applyFont="1" applyBorder="1"/>
    <xf numFmtId="14" fontId="5" fillId="0" borderId="2" xfId="0" applyNumberFormat="1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8" fillId="0" borderId="3" xfId="0" applyFont="1" applyBorder="1"/>
    <xf numFmtId="164" fontId="1" fillId="0" borderId="0" xfId="1" applyNumberFormat="1"/>
    <xf numFmtId="164" fontId="4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164" fontId="0" fillId="0" borderId="3" xfId="0" applyNumberFormat="1" applyBorder="1"/>
    <xf numFmtId="0" fontId="4" fillId="0" borderId="4" xfId="0" applyFont="1" applyBorder="1" applyAlignment="1">
      <alignment wrapText="1"/>
    </xf>
    <xf numFmtId="164" fontId="4" fillId="0" borderId="4" xfId="0" applyNumberFormat="1" applyFont="1" applyBorder="1"/>
    <xf numFmtId="164" fontId="1" fillId="0" borderId="4" xfId="1" applyNumberFormat="1" applyBorder="1"/>
    <xf numFmtId="14" fontId="5" fillId="0" borderId="0" xfId="0" applyNumberFormat="1" applyFont="1"/>
    <xf numFmtId="164" fontId="9" fillId="0" borderId="0" xfId="1" applyNumberFormat="1" applyFont="1"/>
    <xf numFmtId="0" fontId="4" fillId="0" borderId="5" xfId="0" applyFont="1" applyBorder="1" applyAlignment="1">
      <alignment wrapText="1"/>
    </xf>
    <xf numFmtId="164" fontId="4" fillId="0" borderId="5" xfId="0" applyNumberFormat="1" applyFont="1" applyBorder="1"/>
    <xf numFmtId="0" fontId="7" fillId="0" borderId="5" xfId="0" applyFont="1" applyBorder="1" applyAlignment="1">
      <alignment horizontal="right"/>
    </xf>
    <xf numFmtId="0" fontId="7" fillId="0" borderId="0" xfId="0" applyFont="1" applyAlignment="1">
      <alignment horizontal="righ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"/>
  <sheetViews>
    <sheetView tabSelected="1" workbookViewId="0"/>
  </sheetViews>
  <sheetFormatPr defaultRowHeight="14.5" x14ac:dyDescent="0.35"/>
  <cols>
    <col min="1" max="1" width="60.7265625" customWidth="1"/>
    <col min="2" max="3" width="11.453125" customWidth="1"/>
    <col min="5" max="5" width="59.453125" customWidth="1"/>
    <col min="6" max="6" width="13.81640625" bestFit="1" customWidth="1"/>
  </cols>
  <sheetData>
    <row r="1" spans="1:5" ht="20" x14ac:dyDescent="0.4">
      <c r="A1" s="1" t="s">
        <v>38</v>
      </c>
    </row>
    <row r="2" spans="1:5" ht="20" x14ac:dyDescent="0.4">
      <c r="A2" s="1" t="s">
        <v>39</v>
      </c>
    </row>
    <row r="3" spans="1:5" ht="15" customHeight="1" x14ac:dyDescent="0.35">
      <c r="A3" s="2"/>
      <c r="E3" s="2"/>
    </row>
    <row r="4" spans="1:5" ht="15" customHeight="1" x14ac:dyDescent="0.35">
      <c r="A4" s="3" t="s">
        <v>0</v>
      </c>
      <c r="E4" s="3"/>
    </row>
    <row r="5" spans="1:5" ht="15" customHeight="1" x14ac:dyDescent="0.35">
      <c r="A5" s="4"/>
      <c r="E5" s="4"/>
    </row>
    <row r="6" spans="1:5" ht="15" customHeight="1" x14ac:dyDescent="0.35">
      <c r="A6" s="3" t="s">
        <v>40</v>
      </c>
    </row>
    <row r="7" spans="1:5" x14ac:dyDescent="0.35">
      <c r="A7" s="3"/>
    </row>
    <row r="8" spans="1:5" x14ac:dyDescent="0.35">
      <c r="A8" s="5" t="s">
        <v>1</v>
      </c>
      <c r="B8" s="6">
        <v>45292</v>
      </c>
      <c r="C8" s="6">
        <v>44927</v>
      </c>
    </row>
    <row r="9" spans="1:5" x14ac:dyDescent="0.35">
      <c r="A9" s="7" t="s">
        <v>52</v>
      </c>
      <c r="B9" s="8">
        <v>45657</v>
      </c>
      <c r="C9" s="8">
        <v>45291</v>
      </c>
    </row>
    <row r="10" spans="1:5" x14ac:dyDescent="0.35">
      <c r="A10" s="9" t="s">
        <v>2</v>
      </c>
      <c r="B10" s="13">
        <v>12500</v>
      </c>
      <c r="C10" s="14">
        <v>13660</v>
      </c>
    </row>
    <row r="11" spans="1:5" x14ac:dyDescent="0.35">
      <c r="A11" s="9" t="s">
        <v>3</v>
      </c>
      <c r="B11" s="13">
        <v>115738</v>
      </c>
      <c r="C11" s="14">
        <v>113720</v>
      </c>
    </row>
    <row r="12" spans="1:5" x14ac:dyDescent="0.35">
      <c r="A12" s="9" t="s">
        <v>42</v>
      </c>
      <c r="B12" s="13">
        <f>25895+23154+32350-1.2</f>
        <v>81397.8</v>
      </c>
      <c r="C12" s="14">
        <f>2500+13813.5</f>
        <v>16313.5</v>
      </c>
    </row>
    <row r="13" spans="1:5" x14ac:dyDescent="0.35">
      <c r="A13" s="9" t="s">
        <v>41</v>
      </c>
      <c r="B13" s="13">
        <v>68200</v>
      </c>
      <c r="C13" s="14">
        <v>60850</v>
      </c>
    </row>
    <row r="14" spans="1:5" x14ac:dyDescent="0.35">
      <c r="A14" s="18" t="s">
        <v>4</v>
      </c>
      <c r="B14" s="20">
        <v>7753</v>
      </c>
      <c r="C14" s="19">
        <v>8015</v>
      </c>
    </row>
    <row r="15" spans="1:5" x14ac:dyDescent="0.35">
      <c r="A15" s="10" t="s">
        <v>5</v>
      </c>
      <c r="B15" s="22">
        <f>SUM(B10:B14)</f>
        <v>285588.8</v>
      </c>
      <c r="C15" s="14">
        <f>SUM(C10:C14)</f>
        <v>212558.5</v>
      </c>
    </row>
    <row r="16" spans="1:5" x14ac:dyDescent="0.35">
      <c r="A16" s="9" t="s">
        <v>6</v>
      </c>
      <c r="B16" s="13"/>
      <c r="C16" s="14"/>
    </row>
    <row r="17" spans="1:6" x14ac:dyDescent="0.35">
      <c r="A17" s="9" t="s">
        <v>7</v>
      </c>
      <c r="B17" s="13">
        <f>-53167.55-2637</f>
        <v>-55804.55</v>
      </c>
      <c r="C17" s="14">
        <f>-6003-9000</f>
        <v>-15003</v>
      </c>
    </row>
    <row r="18" spans="1:6" x14ac:dyDescent="0.35">
      <c r="A18" s="9" t="s">
        <v>8</v>
      </c>
      <c r="B18" s="13">
        <v>-5952.28</v>
      </c>
      <c r="C18" s="14">
        <v>-12583.9</v>
      </c>
    </row>
    <row r="19" spans="1:6" x14ac:dyDescent="0.35">
      <c r="A19" s="9" t="s">
        <v>9</v>
      </c>
      <c r="B19" s="13">
        <f>-121074-120-2722.9-9600-1959</f>
        <v>-135475.9</v>
      </c>
      <c r="C19" s="14">
        <f>-113023-944-2821-2348-7200</f>
        <v>-126336</v>
      </c>
    </row>
    <row r="20" spans="1:6" x14ac:dyDescent="0.35">
      <c r="A20" s="9" t="s">
        <v>10</v>
      </c>
      <c r="B20" s="13">
        <f>-2967-2217-1586.25-5250-2520-10000-601.5-405-60-5187.85-950</f>
        <v>-31744.6</v>
      </c>
      <c r="C20" s="14">
        <f>-23040-9192-65.9-1500-1086.9-8893-2625-4562-500-4163-308</f>
        <v>-55935.8</v>
      </c>
    </row>
    <row r="21" spans="1:6" x14ac:dyDescent="0.35">
      <c r="A21" s="18" t="s">
        <v>11</v>
      </c>
      <c r="B21" s="20">
        <v>-2375.3000000000002</v>
      </c>
      <c r="C21" s="19">
        <v>-1725.45</v>
      </c>
    </row>
    <row r="22" spans="1:6" x14ac:dyDescent="0.35">
      <c r="A22" s="10" t="s">
        <v>12</v>
      </c>
      <c r="B22" s="22">
        <f>SUM(B17:B21)</f>
        <v>-231352.62999999998</v>
      </c>
      <c r="C22" s="14">
        <f>SUM(C17:C21)</f>
        <v>-211584.15000000002</v>
      </c>
      <c r="F22" s="15"/>
    </row>
    <row r="23" spans="1:6" x14ac:dyDescent="0.35">
      <c r="A23" s="9" t="s">
        <v>6</v>
      </c>
      <c r="B23" s="13"/>
      <c r="C23" s="14"/>
      <c r="F23" s="14"/>
    </row>
    <row r="24" spans="1:6" x14ac:dyDescent="0.35">
      <c r="A24" s="10" t="s">
        <v>13</v>
      </c>
      <c r="B24" s="22">
        <f>B15+B22</f>
        <v>54236.170000000013</v>
      </c>
      <c r="C24" s="14">
        <f>SUM(C15)+C22</f>
        <v>974.34999999997672</v>
      </c>
    </row>
    <row r="25" spans="1:6" x14ac:dyDescent="0.35">
      <c r="A25" s="9" t="s">
        <v>6</v>
      </c>
      <c r="B25" s="13"/>
      <c r="C25" s="14"/>
    </row>
    <row r="26" spans="1:6" x14ac:dyDescent="0.35">
      <c r="A26" s="10" t="s">
        <v>14</v>
      </c>
      <c r="B26" s="22">
        <f>B24</f>
        <v>54236.170000000013</v>
      </c>
      <c r="C26" s="14">
        <f>C24</f>
        <v>974.34999999997672</v>
      </c>
    </row>
    <row r="27" spans="1:6" x14ac:dyDescent="0.35">
      <c r="B27" s="11"/>
      <c r="C27" s="11"/>
    </row>
    <row r="28" spans="1:6" x14ac:dyDescent="0.35">
      <c r="B28" s="11"/>
      <c r="C28" s="11"/>
    </row>
    <row r="29" spans="1:6" x14ac:dyDescent="0.35">
      <c r="B29" s="11"/>
      <c r="C29" s="11"/>
    </row>
    <row r="30" spans="1:6" ht="20" x14ac:dyDescent="0.4">
      <c r="A30" s="1" t="s">
        <v>43</v>
      </c>
      <c r="B30" s="11"/>
    </row>
    <row r="31" spans="1:6" x14ac:dyDescent="0.35">
      <c r="B31" s="11"/>
    </row>
    <row r="32" spans="1:6" x14ac:dyDescent="0.35">
      <c r="A32" s="3" t="s">
        <v>40</v>
      </c>
    </row>
    <row r="33" spans="1:3" x14ac:dyDescent="0.35">
      <c r="A33" s="3"/>
    </row>
    <row r="34" spans="1:3" x14ac:dyDescent="0.35">
      <c r="A34" s="5" t="s">
        <v>1</v>
      </c>
      <c r="B34" s="6">
        <v>45292</v>
      </c>
      <c r="C34" s="6">
        <v>44927</v>
      </c>
    </row>
    <row r="35" spans="1:3" x14ac:dyDescent="0.35">
      <c r="A35" s="7" t="s">
        <v>52</v>
      </c>
      <c r="B35" s="8">
        <v>45657</v>
      </c>
      <c r="C35" s="8">
        <v>45291</v>
      </c>
    </row>
    <row r="36" spans="1:3" x14ac:dyDescent="0.35">
      <c r="A36" s="9" t="s">
        <v>3</v>
      </c>
      <c r="B36" s="14">
        <v>150620</v>
      </c>
      <c r="C36" s="14">
        <v>113000</v>
      </c>
    </row>
    <row r="37" spans="1:3" x14ac:dyDescent="0.35">
      <c r="A37" s="18" t="s">
        <v>15</v>
      </c>
      <c r="B37" s="19">
        <f>-54566.64+1515.55+2500</f>
        <v>-50551.09</v>
      </c>
      <c r="C37" s="19">
        <v>-52352.94</v>
      </c>
    </row>
    <row r="38" spans="1:3" x14ac:dyDescent="0.35">
      <c r="A38" s="10" t="s">
        <v>5</v>
      </c>
      <c r="B38" s="15">
        <f>SUM(B36:B37)</f>
        <v>100068.91</v>
      </c>
      <c r="C38" s="15">
        <f>SUM(C36:C37)</f>
        <v>60647.06</v>
      </c>
    </row>
    <row r="39" spans="1:3" x14ac:dyDescent="0.35">
      <c r="A39" s="9" t="s">
        <v>6</v>
      </c>
      <c r="B39" s="14"/>
      <c r="C39" s="14"/>
    </row>
    <row r="40" spans="1:3" x14ac:dyDescent="0.35">
      <c r="A40" s="9" t="s">
        <v>16</v>
      </c>
      <c r="B40" s="14">
        <v>-17994</v>
      </c>
      <c r="C40" s="14">
        <v>-12361.2</v>
      </c>
    </row>
    <row r="41" spans="1:3" x14ac:dyDescent="0.35">
      <c r="A41" s="9" t="s">
        <v>17</v>
      </c>
      <c r="B41" s="14">
        <f>-10019.25-3135</f>
        <v>-13154.25</v>
      </c>
      <c r="C41" s="14">
        <f>-955-3890.46-190</f>
        <v>-5035.46</v>
      </c>
    </row>
    <row r="42" spans="1:3" x14ac:dyDescent="0.35">
      <c r="A42" s="9" t="s">
        <v>11</v>
      </c>
      <c r="B42" s="14">
        <f>-1923.5-2500</f>
        <v>-4423.5</v>
      </c>
      <c r="C42" s="14">
        <v>-1194.4000000000001</v>
      </c>
    </row>
    <row r="43" spans="1:3" x14ac:dyDescent="0.35">
      <c r="A43" s="18" t="s">
        <v>44</v>
      </c>
      <c r="B43" s="19">
        <f>-54845-9652</f>
        <v>-64497</v>
      </c>
      <c r="C43" s="19">
        <v>-42056</v>
      </c>
    </row>
    <row r="44" spans="1:3" x14ac:dyDescent="0.35">
      <c r="A44" s="10" t="s">
        <v>12</v>
      </c>
      <c r="B44" s="15">
        <f>SUM(B40:B43)</f>
        <v>-100068.75</v>
      </c>
      <c r="C44" s="15">
        <f>SUM(C40:C43)</f>
        <v>-60647.06</v>
      </c>
    </row>
    <row r="45" spans="1:3" x14ac:dyDescent="0.35">
      <c r="A45" s="9" t="s">
        <v>6</v>
      </c>
      <c r="B45" s="14"/>
      <c r="C45" s="14"/>
    </row>
    <row r="46" spans="1:3" x14ac:dyDescent="0.35">
      <c r="A46" s="10" t="s">
        <v>13</v>
      </c>
      <c r="B46" s="15">
        <f>SUM(B38:B43)</f>
        <v>0.16000000000349246</v>
      </c>
      <c r="C46" s="15">
        <f>SUM(C38:C43)</f>
        <v>0</v>
      </c>
    </row>
    <row r="47" spans="1:3" x14ac:dyDescent="0.35">
      <c r="B47" s="11"/>
      <c r="C47" s="11"/>
    </row>
    <row r="48" spans="1:3" x14ac:dyDescent="0.35">
      <c r="B48" s="11"/>
      <c r="C48" s="11"/>
    </row>
    <row r="49" spans="1:3" x14ac:dyDescent="0.35">
      <c r="B49" s="11"/>
      <c r="C49" s="11"/>
    </row>
    <row r="50" spans="1:3" x14ac:dyDescent="0.35">
      <c r="B50" s="11"/>
      <c r="C50" s="11"/>
    </row>
    <row r="51" spans="1:3" x14ac:dyDescent="0.35">
      <c r="B51" s="11"/>
      <c r="C51" s="11"/>
    </row>
    <row r="52" spans="1:3" x14ac:dyDescent="0.35">
      <c r="B52" s="11"/>
      <c r="C52" s="21"/>
    </row>
    <row r="53" spans="1:3" x14ac:dyDescent="0.35">
      <c r="B53" s="25" t="s">
        <v>18</v>
      </c>
      <c r="C53" s="25"/>
    </row>
    <row r="54" spans="1:3" x14ac:dyDescent="0.35">
      <c r="A54" s="5" t="s">
        <v>19</v>
      </c>
      <c r="B54" s="21"/>
      <c r="C54" s="14" t="s">
        <v>6</v>
      </c>
    </row>
    <row r="55" spans="1:3" x14ac:dyDescent="0.35">
      <c r="A55" s="7" t="s">
        <v>52</v>
      </c>
      <c r="B55" s="8">
        <v>45657</v>
      </c>
      <c r="C55" s="8">
        <v>45291</v>
      </c>
    </row>
    <row r="56" spans="1:3" x14ac:dyDescent="0.35">
      <c r="A56" s="10" t="s">
        <v>20</v>
      </c>
      <c r="B56" s="14" t="s">
        <v>6</v>
      </c>
    </row>
    <row r="57" spans="1:3" x14ac:dyDescent="0.35">
      <c r="A57" s="9" t="s">
        <v>21</v>
      </c>
      <c r="B57" s="14">
        <v>0</v>
      </c>
      <c r="C57" s="14">
        <v>0</v>
      </c>
    </row>
    <row r="58" spans="1:3" x14ac:dyDescent="0.35">
      <c r="A58" s="9" t="s">
        <v>22</v>
      </c>
      <c r="B58" s="14">
        <v>0</v>
      </c>
      <c r="C58" s="14">
        <v>6846</v>
      </c>
    </row>
    <row r="59" spans="1:3" x14ac:dyDescent="0.35">
      <c r="A59" s="9" t="s">
        <v>23</v>
      </c>
      <c r="B59" s="14">
        <f>33478</f>
        <v>33478</v>
      </c>
      <c r="C59" s="14">
        <v>34748</v>
      </c>
    </row>
    <row r="60" spans="1:3" x14ac:dyDescent="0.35">
      <c r="A60" s="18" t="s">
        <v>47</v>
      </c>
      <c r="B60" s="19">
        <v>220445.43</v>
      </c>
      <c r="C60" s="19">
        <v>152851.28</v>
      </c>
    </row>
    <row r="61" spans="1:3" x14ac:dyDescent="0.35">
      <c r="A61" s="10" t="s">
        <v>24</v>
      </c>
      <c r="B61" s="15">
        <f>SUM(B57:B60)</f>
        <v>253923.43</v>
      </c>
      <c r="C61" s="15">
        <f>SUM(C57:C60)</f>
        <v>194445.28</v>
      </c>
    </row>
    <row r="62" spans="1:3" x14ac:dyDescent="0.35">
      <c r="A62" s="9"/>
      <c r="B62" s="14"/>
      <c r="C62" s="14"/>
    </row>
    <row r="63" spans="1:3" x14ac:dyDescent="0.35">
      <c r="A63" s="10" t="s">
        <v>25</v>
      </c>
      <c r="B63" s="14" t="s">
        <v>6</v>
      </c>
      <c r="C63" s="14" t="s">
        <v>6</v>
      </c>
    </row>
    <row r="64" spans="1:3" x14ac:dyDescent="0.35">
      <c r="A64" s="10" t="s">
        <v>26</v>
      </c>
      <c r="B64" s="14"/>
      <c r="C64" s="14"/>
    </row>
    <row r="65" spans="1:3" x14ac:dyDescent="0.35">
      <c r="A65" s="9" t="s">
        <v>27</v>
      </c>
      <c r="B65" s="14">
        <v>62933.9</v>
      </c>
      <c r="C65" s="14">
        <v>61959.55</v>
      </c>
    </row>
    <row r="66" spans="1:3" x14ac:dyDescent="0.35">
      <c r="A66" s="23" t="s">
        <v>28</v>
      </c>
      <c r="B66" s="24">
        <v>55186.17</v>
      </c>
      <c r="C66" s="24">
        <v>974.35</v>
      </c>
    </row>
    <row r="67" spans="1:3" x14ac:dyDescent="0.35">
      <c r="A67" s="10" t="s">
        <v>29</v>
      </c>
      <c r="B67" s="15">
        <f>SUM(B65:B66)</f>
        <v>118120.07</v>
      </c>
      <c r="C67" s="15">
        <f>SUM(C65:C66)</f>
        <v>62933.9</v>
      </c>
    </row>
    <row r="68" spans="1:3" x14ac:dyDescent="0.35">
      <c r="A68" s="9" t="s">
        <v>6</v>
      </c>
      <c r="B68" s="14"/>
      <c r="C68" s="14"/>
    </row>
    <row r="69" spans="1:3" x14ac:dyDescent="0.35">
      <c r="A69" s="10" t="s">
        <v>30</v>
      </c>
      <c r="B69" s="15">
        <v>77856.62</v>
      </c>
      <c r="C69" s="15">
        <v>76444.740000000005</v>
      </c>
    </row>
    <row r="70" spans="1:3" x14ac:dyDescent="0.35">
      <c r="A70" s="9" t="s">
        <v>6</v>
      </c>
      <c r="B70" s="14"/>
      <c r="C70" s="14"/>
    </row>
    <row r="71" spans="1:3" x14ac:dyDescent="0.35">
      <c r="A71" s="10" t="s">
        <v>31</v>
      </c>
      <c r="B71" s="14"/>
      <c r="C71" s="14"/>
    </row>
    <row r="72" spans="1:3" x14ac:dyDescent="0.35">
      <c r="A72" s="9" t="s">
        <v>32</v>
      </c>
      <c r="B72" s="14">
        <v>53931.19</v>
      </c>
      <c r="C72" s="14">
        <v>52352.94</v>
      </c>
    </row>
    <row r="73" spans="1:3" x14ac:dyDescent="0.35">
      <c r="A73" s="23" t="s">
        <v>33</v>
      </c>
      <c r="B73" s="24">
        <f>1515+2500</f>
        <v>4015</v>
      </c>
      <c r="C73" s="24">
        <v>2713.7</v>
      </c>
    </row>
    <row r="74" spans="1:3" x14ac:dyDescent="0.35">
      <c r="A74" s="10" t="s">
        <v>34</v>
      </c>
      <c r="B74" s="15">
        <f>SUM(B72:B73)</f>
        <v>57946.19</v>
      </c>
      <c r="C74" s="15">
        <f>SUM(C72:C73)</f>
        <v>55066.64</v>
      </c>
    </row>
    <row r="75" spans="1:3" x14ac:dyDescent="0.35">
      <c r="A75" s="10" t="s">
        <v>35</v>
      </c>
      <c r="B75" s="15">
        <f>B67+B69+B74</f>
        <v>253922.88</v>
      </c>
      <c r="C75" s="15">
        <f>C67+C69+C74</f>
        <v>194445.28000000003</v>
      </c>
    </row>
    <row r="76" spans="1:3" x14ac:dyDescent="0.35">
      <c r="A76" s="10"/>
      <c r="B76" s="15"/>
    </row>
    <row r="77" spans="1:3" x14ac:dyDescent="0.35">
      <c r="B77" s="16"/>
    </row>
    <row r="78" spans="1:3" x14ac:dyDescent="0.35">
      <c r="A78" s="12" t="s">
        <v>36</v>
      </c>
      <c r="B78" s="17"/>
      <c r="C78" s="17"/>
    </row>
    <row r="79" spans="1:3" x14ac:dyDescent="0.35">
      <c r="A79" t="s">
        <v>37</v>
      </c>
    </row>
    <row r="84" spans="1:2" x14ac:dyDescent="0.35">
      <c r="A84" t="s">
        <v>45</v>
      </c>
      <c r="B84" t="s">
        <v>46</v>
      </c>
    </row>
    <row r="85" spans="1:2" x14ac:dyDescent="0.35">
      <c r="A85" t="s">
        <v>48</v>
      </c>
      <c r="B85" t="s">
        <v>49</v>
      </c>
    </row>
    <row r="89" spans="1:2" x14ac:dyDescent="0.35">
      <c r="A89" t="s">
        <v>50</v>
      </c>
    </row>
    <row r="90" spans="1:2" x14ac:dyDescent="0.35">
      <c r="A90" t="s">
        <v>51</v>
      </c>
      <c r="B90" t="s">
        <v>51</v>
      </c>
    </row>
    <row r="95" spans="1:2" x14ac:dyDescent="0.35">
      <c r="A95" t="s">
        <v>51</v>
      </c>
    </row>
    <row r="99" spans="2:3" x14ac:dyDescent="0.35">
      <c r="B99" s="26" t="s">
        <v>18</v>
      </c>
      <c r="C99" s="26"/>
    </row>
  </sheetData>
  <sheetProtection selectLockedCells="1" selectUnlockedCells="1"/>
  <mergeCells count="2">
    <mergeCell ref="B53:C53"/>
    <mergeCell ref="B99:C9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Therese Iselius</cp:lastModifiedBy>
  <cp:revision/>
  <cp:lastPrinted>2024-02-05T10:59:43Z</cp:lastPrinted>
  <dcterms:created xsi:type="dcterms:W3CDTF">2024-01-22T12:27:32Z</dcterms:created>
  <dcterms:modified xsi:type="dcterms:W3CDTF">2025-01-22T15:01:35Z</dcterms:modified>
  <cp:category/>
  <cp:contentStatus/>
</cp:coreProperties>
</file>